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ients\1267\050\"/>
    </mc:Choice>
  </mc:AlternateContent>
  <xr:revisionPtr revIDLastSave="0" documentId="8_{D2F57F69-4F23-4342-B41A-9321904BA85D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Input'!$A$1:$P$80</definedName>
    <definedName name="_xlnm.Print_Area" localSheetId="0">Summary!$A$1:$X$36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" i="5" l="1"/>
  <c r="O8" i="5"/>
  <c r="O30" i="5" l="1"/>
  <c r="O11" i="5"/>
  <c r="I33" i="5" l="1"/>
  <c r="O33" i="5" l="1"/>
  <c r="O14" i="5"/>
  <c r="M39" i="5" l="1"/>
  <c r="O39" i="5" s="1"/>
  <c r="O20" i="5"/>
  <c r="M42" i="5" l="1"/>
  <c r="O42" i="5" l="1"/>
  <c r="O36" i="5"/>
  <c r="O23" i="5"/>
  <c r="O17" i="5"/>
  <c r="B28" i="3" l="1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F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G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F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G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F23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periods</t>
        </r>
      </text>
    </comment>
    <comment ref="G23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</t>
        </r>
      </text>
    </comment>
    <comment ref="F24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readings for Providence Water Cycle six from prior periods.</t>
        </r>
      </text>
    </comment>
  </commentList>
</comments>
</file>

<file path=xl/sharedStrings.xml><?xml version="1.0" encoding="utf-8"?>
<sst xmlns="http://schemas.openxmlformats.org/spreadsheetml/2006/main" count="246" uniqueCount="56">
  <si>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</si>
  <si>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</si>
  <si>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</si>
  <si>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</si>
  <si>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</si>
  <si>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</si>
  <si>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</si>
  <si>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</si>
  <si>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</si>
  <si>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</si>
  <si>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</si>
  <si>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</si>
  <si>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</si>
  <si>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</si>
  <si>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</si>
  <si>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</si>
  <si>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</si>
  <si>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</si>
  <si>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</si>
  <si>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</si>
  <si>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</si>
  <si>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</si>
  <si>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</si>
  <si>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</si>
  <si>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</si>
  <si>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</si>
  <si>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</si>
  <si>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</si>
  <si>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</si>
  <si>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</si>
  <si>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</si>
  <si>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</si>
  <si>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</si>
  <si>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</si>
  <si>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</si>
  <si>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</si>
  <si>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</si>
  <si>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</si>
  <si>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</si>
  <si>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</si>
  <si>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</si>
  <si>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</si>
  <si>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</si>
  <si>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</si>
  <si>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</si>
  <si>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</si>
  <si>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</si>
  <si>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</si>
  <si>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</si>
  <si>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</si>
  <si>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</si>
  <si>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</si>
  <si>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</si>
  <si>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</si>
  <si>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</si>
  <si>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June.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</si>
</sst>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588815.72766404203</c:v>
                </c:pt>
                <c:pt idx="5">
                  <c:v>920418.72301837278</c:v>
                </c:pt>
                <c:pt idx="6">
                  <c:v>1034271.2414698163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330441.18698707118</c:v>
                </c:pt>
                <c:pt idx="5">
                  <c:v>394304.31583341857</c:v>
                </c:pt>
                <c:pt idx="6">
                  <c:v>522963.47317457787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22</xdr:col>
      <xdr:colOff>15346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31750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52917</xdr:colOff>
      <xdr:row>18</xdr:row>
      <xdr:rowOff>163520</xdr:rowOff>
    </xdr:from>
    <xdr:to>
      <xdr:col>13</xdr:col>
      <xdr:colOff>493184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509061</xdr:colOff>
      <xdr:row>19</xdr:row>
      <xdr:rowOff>4771</xdr:rowOff>
    </xdr:from>
    <xdr:to>
      <xdr:col>22</xdr:col>
      <xdr:colOff>13759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92"/>
  <sheetViews>
    <sheetView tabSelected="1" topLeftCell="A5" zoomScale="90" zoomScaleNormal="90" workbookViewId="0">
      <selection sqref="A1:X1"/>
    </sheetView>
  </sheetViews>
  <sheetFormatPr defaultRowHeight="14.4" x14ac:dyDescent="0.3"/>
  <cols>
    <col min="1" max="1" width="9.332031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11.109375" style="9" bestFit="1" customWidth="1"/>
    <col min="21" max="21" width="1" style="9" customWidth="1"/>
    <col min="22" max="23" width="11.109375" bestFit="1" customWidth="1"/>
    <col min="24" max="24" width="4.77734375" customWidth="1"/>
  </cols>
  <sheetData>
    <row r="1" spans="1:55" ht="65.25" customHeight="1" x14ac:dyDescent="1.4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61" t="str">
        <f>'Demand Input'!C8</f>
        <v>Narragansett Bay Commission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23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A62</f>
        <v>Residential Demand (Ccf)</v>
      </c>
      <c r="C32" s="11"/>
      <c r="D32" s="15">
        <f>C64</f>
        <v>674439.42794279417</v>
      </c>
      <c r="E32" s="14">
        <f>B64</f>
        <v>510296.30871391081</v>
      </c>
      <c r="G32" s="15">
        <f>C65</f>
        <v>528549.79097909795</v>
      </c>
      <c r="H32" s="14">
        <f>B65</f>
        <v>521893.67398986872</v>
      </c>
      <c r="J32" s="15">
        <f>C66</f>
        <v>411179.62</v>
      </c>
      <c r="K32" s="14">
        <f>B66</f>
        <v>552550.40419947496</v>
      </c>
      <c r="M32" s="15">
        <f>C67</f>
        <v>608563.54</v>
      </c>
      <c r="N32" s="14">
        <f>B67</f>
        <v>561680.92749398958</v>
      </c>
      <c r="P32" s="15">
        <f>C68</f>
        <v>993563.54</v>
      </c>
      <c r="Q32" s="14">
        <f>B68</f>
        <v>588815.72766404203</v>
      </c>
      <c r="S32" s="15">
        <f>C69</f>
        <v>512849.55</v>
      </c>
      <c r="T32" s="14">
        <f>B69</f>
        <v>920418.72301837278</v>
      </c>
      <c r="V32" s="15">
        <f>C70</f>
        <v>641515.25</v>
      </c>
      <c r="W32" s="14">
        <f>B70</f>
        <v>1034271.2414698163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A73</f>
        <v>Non-Residential Demand (Ccf)</v>
      </c>
      <c r="C33" s="11"/>
      <c r="D33" s="15">
        <f>C75</f>
        <v>472459.20283774368</v>
      </c>
      <c r="E33" s="14">
        <f>B75</f>
        <v>369131.68388434465</v>
      </c>
      <c r="G33" s="15">
        <f>C76</f>
        <v>394966.80226310133</v>
      </c>
      <c r="H33" s="14">
        <f>B76</f>
        <v>370961.85098798707</v>
      </c>
      <c r="J33" s="15">
        <f>C77</f>
        <v>335781.44</v>
      </c>
      <c r="K33" s="14">
        <f>B77</f>
        <v>333800.48818965029</v>
      </c>
      <c r="M33" s="15">
        <f>C78</f>
        <v>452130.67000000004</v>
      </c>
      <c r="N33" s="14">
        <f>B78</f>
        <v>299245.56</v>
      </c>
      <c r="P33" s="15">
        <f>C79</f>
        <v>488107.52000000002</v>
      </c>
      <c r="Q33" s="14">
        <f>B79</f>
        <v>330441.18698707118</v>
      </c>
      <c r="S33" s="15">
        <f>C80</f>
        <v>390975.65</v>
      </c>
      <c r="T33" s="14">
        <f>B80</f>
        <v>394304.31583341857</v>
      </c>
      <c r="V33" s="15">
        <f>C81</f>
        <v>588468.22</v>
      </c>
      <c r="W33" s="14">
        <f>B81</f>
        <v>522963.47317457787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A84</f>
        <v>Wholesale Demand (Ccf)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(Ccf)</v>
      </c>
      <c r="C35" s="11"/>
      <c r="D35" s="15">
        <f>SUM(D32:D34)</f>
        <v>1146898.6307805378</v>
      </c>
      <c r="E35" s="14">
        <f>SUM(E32:E34)</f>
        <v>879427.9925982554</v>
      </c>
      <c r="G35" s="15">
        <f>SUM(G32:G34)</f>
        <v>923516.59324219928</v>
      </c>
      <c r="H35" s="14">
        <f>SUM(H32:H34)</f>
        <v>892855.52497785585</v>
      </c>
      <c r="J35" s="15">
        <f>SUM(J32:J34)</f>
        <v>746961.06</v>
      </c>
      <c r="K35" s="14">
        <f>SUM(K32:K34)</f>
        <v>886350.89238912519</v>
      </c>
      <c r="M35" s="15">
        <f>SUM(M32:M34)</f>
        <v>1060694.21</v>
      </c>
      <c r="N35" s="14">
        <f>SUM(N32:N34)</f>
        <v>860926.48749398952</v>
      </c>
      <c r="P35" s="15">
        <f>SUM(P32:P34)</f>
        <v>1481671.06</v>
      </c>
      <c r="Q35" s="14">
        <f>SUM(Q32:Q34)</f>
        <v>919256.91465111321</v>
      </c>
      <c r="S35" s="15">
        <f>SUM(S32:S34)</f>
        <v>903825.2</v>
      </c>
      <c r="T35" s="14">
        <f>SUM(T32:T34)</f>
        <v>1314723.0388517913</v>
      </c>
      <c r="V35" s="15">
        <f>SUM(V32:V34)</f>
        <v>1229983.47</v>
      </c>
      <c r="W35" s="14">
        <f>SUM(W32:W34)</f>
        <v>1557234.7146443941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8">
        <f>E35/D35-1</f>
        <v>-0.23321210000944159</v>
      </c>
      <c r="E36" s="58"/>
      <c r="F36" s="19"/>
      <c r="G36" s="58">
        <f>H35/G35-1</f>
        <v>-3.3200343652409425E-2</v>
      </c>
      <c r="H36" s="58"/>
      <c r="I36" s="19"/>
      <c r="J36" s="58">
        <f>K35/J35-1</f>
        <v>0.18660923554585973</v>
      </c>
      <c r="K36" s="58"/>
      <c r="L36" s="19"/>
      <c r="M36" s="58">
        <f>N35/M35-1</f>
        <v>-0.18833677097757562</v>
      </c>
      <c r="N36" s="58"/>
      <c r="O36" s="19"/>
      <c r="P36" s="58">
        <f>Q35/P35-1</f>
        <v>-0.37958097484126252</v>
      </c>
      <c r="Q36" s="58"/>
      <c r="R36" s="19"/>
      <c r="S36" s="58">
        <f>T35/S35-1</f>
        <v>0.45462091436683916</v>
      </c>
      <c r="T36" s="58"/>
      <c r="U36" s="19"/>
      <c r="V36" s="58">
        <f>W35/V35-1</f>
        <v>0.26606149808207924</v>
      </c>
      <c r="W36" s="58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60" t="s">
        <v>24</v>
      </c>
      <c r="B50" s="60"/>
      <c r="C50" s="60"/>
      <c r="D50" s="60"/>
      <c r="E50" s="60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Input'!F32</f>
        <v>0</v>
      </c>
      <c r="C55" s="23">
        <f>'Demand Input'!D32</f>
        <v>0</v>
      </c>
      <c r="D55" s="5" t="e">
        <f t="shared" si="0"/>
        <v>#DIV/0!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Input'!F33</f>
        <v>0</v>
      </c>
      <c r="C56" s="23">
        <f>'Demand Input'!D33</f>
        <v>0</v>
      </c>
      <c r="D56" s="5" t="e">
        <f t="shared" si="0"/>
        <v>#DIV/0!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Input'!F34</f>
        <v>0</v>
      </c>
      <c r="C57" s="23">
        <f>'Demand Input'!D34</f>
        <v>0</v>
      </c>
      <c r="D57" s="5" t="e">
        <f t="shared" si="0"/>
        <v>#DIV/0!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Input'!F35</f>
        <v>0</v>
      </c>
      <c r="C58" s="23">
        <f>'Demand Input'!D35</f>
        <v>0</v>
      </c>
      <c r="D58" s="5" t="e">
        <f t="shared" si="0"/>
        <v>#DIV/0!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Input'!F36</f>
        <v>0</v>
      </c>
      <c r="C59" s="23">
        <f>'Demand Input'!D36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x14ac:dyDescent="0.3">
      <c r="A62" s="7" t="str">
        <f>"Residential Demand ("&amp;'Demand Input'!$C$9&amp;")"</f>
        <v>Residential Demand (Ccf)</v>
      </c>
    </row>
    <row r="63" spans="1:21" x14ac:dyDescent="0.3">
      <c r="A63" s="2" t="s">
        <v>3</v>
      </c>
      <c r="B63" s="3" t="s">
        <v>0</v>
      </c>
      <c r="C63" s="3" t="s">
        <v>1</v>
      </c>
    </row>
    <row r="64" spans="1:2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2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0" si="1">B65/C65</f>
        <v>0.98740683072279856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"/>
        <v>1.3438175856076597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"/>
        <v>0.92296184469741571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"/>
        <v>0.59263016803539514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"/>
        <v>1.7947148886420448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"/>
        <v>1.6122317302196889</v>
      </c>
      <c r="E70" s="4"/>
      <c r="F70" s="4"/>
      <c r="I70" s="4"/>
      <c r="L70" s="4"/>
      <c r="O70" s="4"/>
      <c r="R70" s="4"/>
      <c r="U70" s="4"/>
    </row>
    <row r="73" spans="1:21" x14ac:dyDescent="0.3">
      <c r="A73" s="7" t="str">
        <f>"Non-Residential Demand ("&amp;'Demand Input'!$C$9&amp;")"</f>
        <v>Non-Residential Demand (Ccf)</v>
      </c>
    </row>
    <row r="74" spans="1:21" x14ac:dyDescent="0.3">
      <c r="A74" s="2" t="s">
        <v>3</v>
      </c>
      <c r="B74" s="3" t="s">
        <v>0</v>
      </c>
      <c r="C74" s="3" t="s">
        <v>1</v>
      </c>
    </row>
    <row r="75" spans="1:21" x14ac:dyDescent="0.3">
      <c r="A75" s="1" t="s">
        <v>8</v>
      </c>
      <c r="B75" s="6">
        <f>'Demand Input'!G18</f>
        <v>369131.68388434465</v>
      </c>
      <c r="C75" s="6">
        <f>'Demand Input'!C18</f>
        <v>472459.20283774368</v>
      </c>
      <c r="D75" s="4">
        <f>B75/C75</f>
        <v>0.78129853682015227</v>
      </c>
      <c r="E75" s="4"/>
      <c r="F75" s="4"/>
      <c r="I75" s="4"/>
      <c r="L75" s="4"/>
      <c r="O75" s="4"/>
      <c r="R75" s="4"/>
      <c r="U75" s="4"/>
    </row>
    <row r="76" spans="1:21" x14ac:dyDescent="0.3">
      <c r="A76" s="1" t="s">
        <v>9</v>
      </c>
      <c r="B76" s="6">
        <f>'Demand Input'!G19</f>
        <v>370961.85098798707</v>
      </c>
      <c r="C76" s="6">
        <f>'Demand Input'!C19</f>
        <v>394966.80226310133</v>
      </c>
      <c r="D76" s="4">
        <f t="shared" ref="D76:D81" si="2">B76/C76</f>
        <v>0.93922286344682782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10</v>
      </c>
      <c r="B77" s="6">
        <f>'Demand Input'!G20</f>
        <v>333800.48818965029</v>
      </c>
      <c r="C77" s="6">
        <f>'Demand Input'!C20</f>
        <v>335781.44</v>
      </c>
      <c r="D77" s="4">
        <f t="shared" si="2"/>
        <v>0.9941004725861271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2</v>
      </c>
      <c r="B78" s="6">
        <f>'Demand Input'!G21</f>
        <v>299245.56</v>
      </c>
      <c r="C78" s="6">
        <f>'Demand Input'!C21</f>
        <v>452130.67000000004</v>
      </c>
      <c r="D78" s="4">
        <f t="shared" si="2"/>
        <v>0.66185636112675117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11</v>
      </c>
      <c r="B79" s="6">
        <f>'Demand Input'!G22</f>
        <v>330441.18698707118</v>
      </c>
      <c r="C79" s="6">
        <f>'Demand Input'!C22</f>
        <v>488107.52000000002</v>
      </c>
      <c r="D79" s="4">
        <f t="shared" si="2"/>
        <v>0.67698442135673542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12</v>
      </c>
      <c r="B80" s="6">
        <f>'Demand Input'!G23</f>
        <v>394304.31583341857</v>
      </c>
      <c r="C80" s="6">
        <f>'Demand Input'!C23</f>
        <v>390975.65</v>
      </c>
      <c r="D80" s="4">
        <f t="shared" si="2"/>
        <v>1.0085137420538044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13</v>
      </c>
      <c r="B81" s="6">
        <f>'Demand Input'!G24</f>
        <v>522963.47317457787</v>
      </c>
      <c r="C81" s="6">
        <f>'Demand Input'!C24</f>
        <v>588468.22</v>
      </c>
      <c r="D81" s="4">
        <f t="shared" si="2"/>
        <v>0.88868600784351259</v>
      </c>
      <c r="E81" s="4"/>
      <c r="F81" s="4"/>
      <c r="I81" s="4"/>
      <c r="L81" s="4"/>
      <c r="O81" s="4"/>
      <c r="R81" s="4"/>
      <c r="U81" s="4"/>
    </row>
    <row r="84" spans="1:21" x14ac:dyDescent="0.3">
      <c r="A84" s="7" t="str">
        <f>"Wholesale Demand ("&amp;'Demand Input'!$C$9&amp;")"</f>
        <v>Wholesale Demand (Ccf)</v>
      </c>
    </row>
    <row r="85" spans="1:21" x14ac:dyDescent="0.3">
      <c r="A85" s="2" t="s">
        <v>3</v>
      </c>
      <c r="B85" s="3" t="s">
        <v>0</v>
      </c>
      <c r="C85" s="3" t="s">
        <v>1</v>
      </c>
    </row>
    <row r="86" spans="1:21" x14ac:dyDescent="0.3">
      <c r="A86" s="1" t="s">
        <v>8</v>
      </c>
      <c r="B86" s="6">
        <f>'Demand Input'!H18</f>
        <v>0</v>
      </c>
      <c r="C86" s="6">
        <f>'Demand Input'!D18</f>
        <v>0</v>
      </c>
      <c r="D86" s="4" t="e">
        <f>B86/C86</f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ref="D87:D92" si="3">B87/C87</f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6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87"/>
  <sheetViews>
    <sheetView showGridLines="0" tabSelected="1" zoomScaleNormal="100" workbookViewId="0">
      <selection sqref="A1:X1"/>
    </sheetView>
  </sheetViews>
  <sheetFormatPr defaultColWidth="9.109375" defaultRowHeight="14.4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5" t="s">
        <v>22</v>
      </c>
      <c r="B1" s="66"/>
      <c r="C1" s="66"/>
      <c r="D1" s="66"/>
      <c r="E1" s="66"/>
      <c r="F1" s="66"/>
      <c r="G1" s="66"/>
      <c r="H1" s="66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6"/>
      <c r="B2" s="66"/>
      <c r="C2" s="66"/>
      <c r="D2" s="66"/>
      <c r="E2" s="66"/>
      <c r="F2" s="66"/>
      <c r="G2" s="66"/>
      <c r="H2" s="66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6"/>
      <c r="B3" s="66"/>
      <c r="C3" s="66"/>
      <c r="D3" s="66"/>
      <c r="E3" s="66"/>
      <c r="F3" s="66"/>
      <c r="G3" s="66"/>
      <c r="H3" s="66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6"/>
      <c r="B4" s="66"/>
      <c r="C4" s="66"/>
      <c r="D4" s="66"/>
      <c r="E4" s="66"/>
      <c r="F4" s="66"/>
      <c r="G4" s="66"/>
      <c r="H4" s="66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7" t="str">
        <f>C8</f>
        <v>Narragansett Bay Commission</v>
      </c>
      <c r="D5" s="67"/>
      <c r="E5" s="67"/>
      <c r="F5" s="67"/>
      <c r="G5" s="67"/>
      <c r="H5" s="67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7"/>
      <c r="D6" s="67"/>
      <c r="E6" s="67"/>
      <c r="F6" s="67"/>
      <c r="G6" s="67"/>
      <c r="H6" s="67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20</v>
      </c>
      <c r="C8" s="69" t="s">
        <v>49</v>
      </c>
      <c r="D8" s="69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69" t="s">
        <v>51</v>
      </c>
      <c r="D9" s="69"/>
      <c r="E9" s="35"/>
      <c r="F9" s="35" t="s">
        <v>50</v>
      </c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19</v>
      </c>
      <c r="C10" s="69" t="s">
        <v>46</v>
      </c>
      <c r="D10" s="69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4"/>
      <c r="C12" s="64"/>
      <c r="D12" s="64"/>
      <c r="E12" s="64"/>
      <c r="F12" s="64"/>
      <c r="G12" s="64"/>
      <c r="H12" s="64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8" t="s">
        <v>52</v>
      </c>
      <c r="C14" s="68"/>
      <c r="D14" s="68"/>
      <c r="E14" s="68"/>
      <c r="F14" s="68"/>
      <c r="G14" s="68"/>
      <c r="H14" s="6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2" t="s">
        <v>16</v>
      </c>
      <c r="C15" s="62"/>
      <c r="D15" s="62"/>
      <c r="E15" s="62"/>
      <c r="F15" s="62"/>
      <c r="G15" s="62"/>
      <c r="H15" s="6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70" t="s">
        <v>18</v>
      </c>
      <c r="C16" s="70"/>
      <c r="D16" s="70"/>
      <c r="E16" s="37"/>
      <c r="F16" s="70" t="s">
        <v>17</v>
      </c>
      <c r="G16" s="70"/>
      <c r="H16" s="70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674439.42794279417</v>
      </c>
      <c r="C18" s="21">
        <v>472459.20283774368</v>
      </c>
      <c r="D18" s="21"/>
      <c r="E18" s="22"/>
      <c r="F18" s="21">
        <v>510296.30871391081</v>
      </c>
      <c r="G18" s="21">
        <v>369131.68388434465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528549.79097909795</v>
      </c>
      <c r="C19" s="21">
        <v>394966.80226310133</v>
      </c>
      <c r="D19" s="21"/>
      <c r="E19" s="22"/>
      <c r="F19" s="21">
        <v>521893.67398986872</v>
      </c>
      <c r="G19" s="21">
        <v>370961.85098798707</v>
      </c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411179.62</v>
      </c>
      <c r="C20" s="21">
        <v>335781.44</v>
      </c>
      <c r="D20" s="21"/>
      <c r="E20" s="22"/>
      <c r="F20" s="21">
        <v>552550.40419947496</v>
      </c>
      <c r="G20" s="21">
        <v>333800.48818965029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608563.54</v>
      </c>
      <c r="C21" s="21">
        <v>452130.67000000004</v>
      </c>
      <c r="D21" s="21"/>
      <c r="E21" s="22"/>
      <c r="F21" s="21">
        <v>561680.92749398958</v>
      </c>
      <c r="G21" s="21">
        <v>299245.56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993563.54</v>
      </c>
      <c r="C22" s="21">
        <v>488107.52000000002</v>
      </c>
      <c r="D22" s="21"/>
      <c r="E22" s="22"/>
      <c r="F22" s="21">
        <v>588815.72766404203</v>
      </c>
      <c r="G22" s="21">
        <v>330441.18698707118</v>
      </c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512849.55</v>
      </c>
      <c r="C23" s="21">
        <v>390975.65</v>
      </c>
      <c r="D23" s="21"/>
      <c r="E23" s="22"/>
      <c r="F23" s="21">
        <v>920418.72301837278</v>
      </c>
      <c r="G23" s="21">
        <v>394304.31583341857</v>
      </c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641515.25</v>
      </c>
      <c r="C24" s="21">
        <v>588468.22</v>
      </c>
      <c r="D24" s="21"/>
      <c r="E24" s="22"/>
      <c r="F24" s="21">
        <v>1034271.2414698163</v>
      </c>
      <c r="G24" s="21">
        <v>522963.47317457787</v>
      </c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3"/>
      <c r="C26" s="63"/>
      <c r="D26" s="63"/>
      <c r="E26" s="63"/>
      <c r="F26" s="63"/>
      <c r="G26" s="63"/>
      <c r="H26" s="63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8" t="str">
        <f>"Input Water Produced ("&amp;C10&amp;")"</f>
        <v>Input Water Produced (MG)</v>
      </c>
      <c r="C28" s="68"/>
      <c r="D28" s="68"/>
      <c r="E28" s="68"/>
      <c r="F28" s="68"/>
      <c r="G28" s="68"/>
      <c r="H28" s="6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3">
      <c r="A29" s="38"/>
      <c r="B29" s="62" t="s">
        <v>21</v>
      </c>
      <c r="C29" s="62"/>
      <c r="D29" s="62"/>
      <c r="E29" s="62"/>
      <c r="F29" s="62"/>
      <c r="G29" s="62"/>
      <c r="H29" s="6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3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3">
      <c r="A32" s="38"/>
      <c r="B32" s="35"/>
      <c r="C32" s="43" t="s">
        <v>9</v>
      </c>
      <c r="D32" s="20"/>
      <c r="E32" s="44"/>
      <c r="F32" s="20"/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35"/>
      <c r="C33" s="43" t="s">
        <v>10</v>
      </c>
      <c r="D33" s="20"/>
      <c r="E33" s="44"/>
      <c r="F33" s="20"/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35"/>
      <c r="C34" s="43" t="s">
        <v>2</v>
      </c>
      <c r="D34" s="20"/>
      <c r="E34" s="44"/>
      <c r="F34" s="20"/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11</v>
      </c>
      <c r="D35" s="20"/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12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80"/>
  <sheetViews>
    <sheetView tabSelected="1" zoomScaleNormal="100" zoomScaleSheetLayoutView="100" workbookViewId="0">
      <selection sqref="A1:X1"/>
    </sheetView>
  </sheetViews>
  <sheetFormatPr defaultColWidth="9.109375" defaultRowHeight="14.4" x14ac:dyDescent="0.3"/>
  <cols>
    <col min="1" max="1" width="3.44140625" style="32" customWidth="1"/>
    <col min="2" max="2" width="3.88671875" style="32" customWidth="1"/>
    <col min="3" max="3" width="20.88671875" style="32" customWidth="1"/>
    <col min="4" max="4" width="3.88671875" style="32" customWidth="1"/>
    <col min="5" max="5" width="15.88671875" style="32" customWidth="1"/>
    <col min="6" max="6" width="3.88671875" style="32" customWidth="1"/>
    <col min="7" max="7" width="15.88671875" style="32" customWidth="1"/>
    <col min="8" max="8" width="3.88671875" style="32" customWidth="1"/>
    <col min="9" max="9" width="15.88671875" style="32" customWidth="1"/>
    <col min="10" max="10" width="3.88671875" style="32" customWidth="1"/>
    <col min="11" max="11" width="15.88671875" style="32" customWidth="1"/>
    <col min="12" max="12" width="3.88671875" style="32" customWidth="1"/>
    <col min="13" max="13" width="15.88671875" style="32" customWidth="1"/>
    <col min="14" max="14" width="3.88671875" style="32" customWidth="1"/>
    <col min="15" max="15" width="15.88671875" style="32" customWidth="1"/>
    <col min="16" max="16" width="3.44140625" style="32" customWidth="1"/>
    <col min="17" max="17" width="12.5546875" style="32" bestFit="1" customWidth="1"/>
    <col min="18" max="18" width="2.88671875" style="32" customWidth="1"/>
    <col min="19" max="19" width="12.21875" style="32" customWidth="1"/>
    <col min="20" max="20" width="2.6640625" style="32" customWidth="1"/>
    <col min="21" max="21" width="12.21875" style="32" customWidth="1"/>
    <col min="22" max="22" width="1.77734375" style="32" customWidth="1"/>
    <col min="23" max="16384" width="9.109375" style="32"/>
  </cols>
  <sheetData>
    <row r="1" spans="1:26" s="8" customFormat="1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s="8" customForma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s="8" customFormat="1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s="8" customForma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s="8" customFormat="1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s="8" customForma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s="8" customFormat="1" x14ac:dyDescent="0.3"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8" customFormat="1" x14ac:dyDescent="0.3">
      <c r="C8" s="25" t="s">
        <v>13</v>
      </c>
      <c r="E8" s="27">
        <v>8435860.2300000004</v>
      </c>
      <c r="G8" s="27">
        <v>1943749.78</v>
      </c>
      <c r="H8" s="52"/>
      <c r="I8" s="51">
        <v>980400.35</v>
      </c>
      <c r="K8" s="27">
        <v>742524.61</v>
      </c>
      <c r="M8" s="27">
        <v>4024364.96</v>
      </c>
      <c r="O8" s="27">
        <f>SUM(E8,G8,I8,K8,M8)</f>
        <v>16126899.93</v>
      </c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8" customFormat="1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8" customFormat="1" x14ac:dyDescent="0.3"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8" customFormat="1" x14ac:dyDescent="0.3">
      <c r="C11" s="25" t="s">
        <v>12</v>
      </c>
      <c r="E11" s="27">
        <v>7665645.75</v>
      </c>
      <c r="G11" s="27">
        <v>1662701.27</v>
      </c>
      <c r="H11" s="52"/>
      <c r="I11" s="51">
        <v>1040509.2</v>
      </c>
      <c r="K11" s="27">
        <v>708660.8</v>
      </c>
      <c r="M11" s="27">
        <v>4082278.35</v>
      </c>
      <c r="O11" s="27">
        <f>SUM(E11,G11,I11,K11,M11)</f>
        <v>15159795.369999999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8" customFormat="1" x14ac:dyDescent="0.3">
      <c r="C12" s="26" t="s">
        <v>54</v>
      </c>
      <c r="D12" s="26"/>
      <c r="E12" s="26" t="s">
        <v>29</v>
      </c>
      <c r="F12" s="26"/>
      <c r="G12" s="26" t="s">
        <v>30</v>
      </c>
      <c r="H12" s="26"/>
      <c r="I12" s="26" t="s">
        <v>47</v>
      </c>
      <c r="J12" s="26"/>
      <c r="K12" s="26" t="s">
        <v>31</v>
      </c>
      <c r="L12" s="26"/>
      <c r="M12" s="26" t="s">
        <v>32</v>
      </c>
      <c r="N12" s="26"/>
      <c r="O12" s="26" t="s">
        <v>33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8" customFormat="1" x14ac:dyDescent="0.3"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8" customFormat="1" x14ac:dyDescent="0.3">
      <c r="C14" s="25" t="s">
        <v>11</v>
      </c>
      <c r="E14" s="27">
        <v>6175284.2000000002</v>
      </c>
      <c r="G14" s="27">
        <v>1623296.51</v>
      </c>
      <c r="H14" s="52"/>
      <c r="I14" s="51">
        <v>1015588.13</v>
      </c>
      <c r="K14" s="27">
        <v>790468.27</v>
      </c>
      <c r="M14" s="27">
        <v>4068147.55</v>
      </c>
      <c r="O14" s="27">
        <f>SUM(E14,G14,I14,K14,M14)</f>
        <v>13672784.66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8" customFormat="1" x14ac:dyDescent="0.3">
      <c r="C15" s="26" t="s">
        <v>54</v>
      </c>
      <c r="D15" s="26"/>
      <c r="E15" s="26" t="s">
        <v>29</v>
      </c>
      <c r="F15" s="26"/>
      <c r="G15" s="26" t="s">
        <v>30</v>
      </c>
      <c r="H15" s="26"/>
      <c r="I15" s="26" t="s">
        <v>47</v>
      </c>
      <c r="J15" s="26"/>
      <c r="K15" s="26" t="s">
        <v>31</v>
      </c>
      <c r="L15" s="26"/>
      <c r="M15" s="26" t="s">
        <v>32</v>
      </c>
      <c r="N15" s="26"/>
      <c r="O15" s="26" t="s">
        <v>33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8" customFormat="1" x14ac:dyDescent="0.3"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3:26" s="8" customFormat="1" x14ac:dyDescent="0.3">
      <c r="C17" s="25" t="s">
        <v>2</v>
      </c>
      <c r="E17" s="27">
        <v>6897025.629999999</v>
      </c>
      <c r="G17" s="27">
        <v>1739861.0900000003</v>
      </c>
      <c r="H17" s="52"/>
      <c r="I17" s="51">
        <v>1132124.7300000002</v>
      </c>
      <c r="K17" s="27">
        <v>887546.29</v>
      </c>
      <c r="M17" s="27">
        <v>4148160.1600000006</v>
      </c>
      <c r="O17" s="27">
        <f>SUM(E17,G17,I17,K17,M17)</f>
        <v>14804717.899999999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3:26" s="8" customFormat="1" x14ac:dyDescent="0.3">
      <c r="C18" s="26" t="s">
        <v>54</v>
      </c>
      <c r="D18" s="26"/>
      <c r="E18" s="26" t="s">
        <v>29</v>
      </c>
      <c r="F18" s="26"/>
      <c r="G18" s="26" t="s">
        <v>30</v>
      </c>
      <c r="H18" s="26"/>
      <c r="I18" s="26" t="s">
        <v>47</v>
      </c>
      <c r="J18" s="26"/>
      <c r="K18" s="26" t="s">
        <v>31</v>
      </c>
      <c r="L18" s="26"/>
      <c r="M18" s="26" t="s">
        <v>32</v>
      </c>
      <c r="N18" s="26"/>
      <c r="O18" s="26" t="s">
        <v>33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3:26" s="8" customFormat="1" x14ac:dyDescent="0.3"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3:26" s="8" customFormat="1" x14ac:dyDescent="0.3">
      <c r="C20" s="25" t="s">
        <v>10</v>
      </c>
      <c r="E20" s="27">
        <v>5970393.1200000001</v>
      </c>
      <c r="G20" s="27">
        <v>1889037.3</v>
      </c>
      <c r="H20" s="52"/>
      <c r="I20" s="51">
        <v>1221441.01</v>
      </c>
      <c r="K20" s="27">
        <v>853526.74</v>
      </c>
      <c r="M20" s="27">
        <v>3862868.96</v>
      </c>
      <c r="O20" s="27">
        <f>SUM(E20,G20,I20,K20,M20)</f>
        <v>13797267.129999999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3:26" s="8" customFormat="1" x14ac:dyDescent="0.3">
      <c r="C21" s="26" t="s">
        <v>54</v>
      </c>
      <c r="D21" s="26"/>
      <c r="E21" s="26" t="s">
        <v>29</v>
      </c>
      <c r="F21" s="26"/>
      <c r="G21" s="26" t="s">
        <v>30</v>
      </c>
      <c r="H21" s="26"/>
      <c r="I21" s="26" t="s">
        <v>47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3:26" s="8" customFormat="1" x14ac:dyDescent="0.3"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3:26" s="8" customFormat="1" x14ac:dyDescent="0.3">
      <c r="C23" s="25" t="s">
        <v>9</v>
      </c>
      <c r="E23" s="27">
        <v>5930873.8700000001</v>
      </c>
      <c r="G23" s="27">
        <v>1802334.49</v>
      </c>
      <c r="H23" s="52"/>
      <c r="I23" s="51">
        <v>1180118.4699999997</v>
      </c>
      <c r="K23" s="27">
        <v>851178.46</v>
      </c>
      <c r="M23" s="27">
        <v>3615841.97</v>
      </c>
      <c r="O23" s="27">
        <f>SUM(E23,G23,I23,K23,M23)</f>
        <v>13380347.26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3:26" s="8" customFormat="1" x14ac:dyDescent="0.3">
      <c r="C24" s="26" t="s">
        <v>54</v>
      </c>
      <c r="D24" s="26"/>
      <c r="E24" s="26" t="s">
        <v>29</v>
      </c>
      <c r="F24" s="26"/>
      <c r="G24" s="26" t="s">
        <v>30</v>
      </c>
      <c r="H24" s="26"/>
      <c r="I24" s="26" t="s">
        <v>47</v>
      </c>
      <c r="J24" s="26"/>
      <c r="K24" s="26" t="s">
        <v>31</v>
      </c>
      <c r="L24" s="26"/>
      <c r="M24" s="26" t="s">
        <v>32</v>
      </c>
      <c r="N24" s="26"/>
      <c r="O24" s="26" t="s">
        <v>33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3:26" s="8" customFormat="1" x14ac:dyDescent="0.3"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3:26" s="8" customFormat="1" x14ac:dyDescent="0.3"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3:26" s="8" customFormat="1" x14ac:dyDescent="0.3">
      <c r="C27" s="25" t="s">
        <v>13</v>
      </c>
      <c r="E27" s="27">
        <v>9996441.9800000004</v>
      </c>
      <c r="G27" s="27">
        <v>850545.35</v>
      </c>
      <c r="H27" s="52"/>
      <c r="I27" s="27">
        <v>1233883.51</v>
      </c>
      <c r="K27" s="27">
        <v>705594.76</v>
      </c>
      <c r="M27" s="27">
        <v>2812465.53</v>
      </c>
      <c r="O27" s="27">
        <f>SUM(E27,G27,I27,K27,M27)</f>
        <v>15598931.129999999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3:26" s="8" customFormat="1" x14ac:dyDescent="0.3">
      <c r="C28" s="26" t="s">
        <v>35</v>
      </c>
      <c r="D28" s="26"/>
      <c r="E28" s="26" t="s">
        <v>29</v>
      </c>
      <c r="F28" s="26"/>
      <c r="G28" s="26" t="s">
        <v>30</v>
      </c>
      <c r="H28" s="26"/>
      <c r="I28" s="26" t="s">
        <v>47</v>
      </c>
      <c r="J28" s="26"/>
      <c r="K28" s="26" t="s">
        <v>31</v>
      </c>
      <c r="L28" s="26"/>
      <c r="M28" s="26" t="s">
        <v>32</v>
      </c>
      <c r="N28" s="26"/>
      <c r="O28" s="26" t="s">
        <v>33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3:26" s="8" customFormat="1" x14ac:dyDescent="0.3"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3:26" s="8" customFormat="1" x14ac:dyDescent="0.3">
      <c r="C30" s="25" t="s">
        <v>12</v>
      </c>
      <c r="E30" s="27">
        <v>6506339.0999999996</v>
      </c>
      <c r="G30" s="27">
        <v>2402239.12</v>
      </c>
      <c r="H30" s="52"/>
      <c r="I30" s="27">
        <v>1073351.49</v>
      </c>
      <c r="K30" s="27">
        <v>654553.79</v>
      </c>
      <c r="M30" s="27">
        <v>3151886.06</v>
      </c>
      <c r="O30" s="27">
        <f>SUM(E30,G30,I30,K30,M30)</f>
        <v>13788369.560000001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3:26" s="8" customFormat="1" x14ac:dyDescent="0.3">
      <c r="C31" s="26" t="s">
        <v>36</v>
      </c>
      <c r="D31" s="26"/>
      <c r="E31" s="26" t="s">
        <v>29</v>
      </c>
      <c r="F31" s="26"/>
      <c r="G31" s="26" t="s">
        <v>30</v>
      </c>
      <c r="H31" s="26"/>
      <c r="I31" s="26" t="s">
        <v>47</v>
      </c>
      <c r="J31" s="26"/>
      <c r="K31" s="26" t="s">
        <v>31</v>
      </c>
      <c r="L31" s="26"/>
      <c r="M31" s="26" t="s">
        <v>32</v>
      </c>
      <c r="N31" s="26"/>
      <c r="O31" s="26" t="s">
        <v>33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3:26" s="8" customFormat="1" x14ac:dyDescent="0.3"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8" customFormat="1" x14ac:dyDescent="0.3">
      <c r="C33" s="25" t="s">
        <v>55</v>
      </c>
      <c r="E33" s="27">
        <v>6403178.6399999997</v>
      </c>
      <c r="G33" s="27">
        <v>2651343.4190408052</v>
      </c>
      <c r="H33" s="52"/>
      <c r="I33" s="27">
        <f>4485537.5-G33</f>
        <v>1834194.0809591948</v>
      </c>
      <c r="K33" s="27">
        <v>916346.91</v>
      </c>
      <c r="M33" s="27">
        <v>5639518.5199999996</v>
      </c>
      <c r="O33" s="27">
        <f>SUM(E33,G33,I33,K33,M33)</f>
        <v>17444581.57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8" customFormat="1" x14ac:dyDescent="0.3">
      <c r="C34" s="26" t="s">
        <v>36</v>
      </c>
      <c r="D34" s="26"/>
      <c r="E34" s="26" t="s">
        <v>29</v>
      </c>
      <c r="F34" s="26"/>
      <c r="G34" s="26" t="s">
        <v>30</v>
      </c>
      <c r="H34" s="26"/>
      <c r="I34" s="26" t="s">
        <v>47</v>
      </c>
      <c r="J34" s="26"/>
      <c r="K34" s="26" t="s">
        <v>31</v>
      </c>
      <c r="L34" s="26"/>
      <c r="M34" s="26" t="s">
        <v>32</v>
      </c>
      <c r="N34" s="26"/>
      <c r="O34" s="26" t="s">
        <v>33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8" customFormat="1" x14ac:dyDescent="0.3"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8" customFormat="1" x14ac:dyDescent="0.3">
      <c r="C36" s="25" t="s">
        <v>2</v>
      </c>
      <c r="E36" s="27">
        <v>6319654.7800000003</v>
      </c>
      <c r="G36" s="27">
        <v>1710054.1529793008</v>
      </c>
      <c r="H36" s="52"/>
      <c r="I36" s="51">
        <v>1183012.0470206994</v>
      </c>
      <c r="K36" s="27">
        <v>884306.99</v>
      </c>
      <c r="M36" s="27">
        <v>4419247</v>
      </c>
      <c r="O36" s="27">
        <f>SUM(E36,G36,I36,K36,M36)</f>
        <v>14516274.970000001</v>
      </c>
      <c r="Q36" s="32"/>
      <c r="R36" s="32"/>
      <c r="S36" s="55"/>
      <c r="T36" s="32"/>
      <c r="U36" s="32"/>
      <c r="V36" s="32"/>
      <c r="W36" s="32"/>
      <c r="X36" s="32"/>
      <c r="Y36" s="32"/>
      <c r="Z36" s="32"/>
    </row>
    <row r="37" spans="1:26" s="8" customFormat="1" x14ac:dyDescent="0.3">
      <c r="C37" s="26" t="s">
        <v>36</v>
      </c>
      <c r="D37" s="26"/>
      <c r="E37" s="26" t="s">
        <v>29</v>
      </c>
      <c r="F37" s="26"/>
      <c r="G37" s="26" t="s">
        <v>30</v>
      </c>
      <c r="H37" s="26"/>
      <c r="I37" s="26" t="s">
        <v>47</v>
      </c>
      <c r="J37" s="26"/>
      <c r="K37" s="26" t="s">
        <v>31</v>
      </c>
      <c r="L37" s="26"/>
      <c r="M37" s="26" t="s">
        <v>32</v>
      </c>
      <c r="N37" s="26"/>
      <c r="O37" s="26" t="s">
        <v>33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8" customFormat="1" x14ac:dyDescent="0.3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8" customFormat="1" x14ac:dyDescent="0.3">
      <c r="C39" s="25" t="s">
        <v>10</v>
      </c>
      <c r="E39" s="27">
        <v>5530924.5800000001</v>
      </c>
      <c r="G39" s="27">
        <v>2346444.29</v>
      </c>
      <c r="H39" s="52"/>
      <c r="I39" s="51">
        <v>1344857.05</v>
      </c>
      <c r="K39" s="27">
        <v>942303.25</v>
      </c>
      <c r="M39" s="27">
        <f>5049676.18+3701</f>
        <v>5053377.18</v>
      </c>
      <c r="O39" s="27">
        <f>SUM(E39,G39,I39,K39,M39)</f>
        <v>15217906.35</v>
      </c>
      <c r="Q39" s="32"/>
      <c r="R39" s="32"/>
      <c r="S39" s="55"/>
      <c r="T39" s="32"/>
      <c r="U39" s="32"/>
      <c r="V39" s="32"/>
      <c r="W39" s="32"/>
      <c r="X39" s="32"/>
      <c r="Y39" s="32"/>
      <c r="Z39" s="32"/>
    </row>
    <row r="40" spans="1:26" s="8" customFormat="1" x14ac:dyDescent="0.3">
      <c r="C40" s="26" t="s">
        <v>36</v>
      </c>
      <c r="D40" s="26"/>
      <c r="E40" s="26" t="s">
        <v>29</v>
      </c>
      <c r="F40" s="26"/>
      <c r="G40" s="26" t="s">
        <v>30</v>
      </c>
      <c r="H40" s="26"/>
      <c r="I40" s="26" t="s">
        <v>47</v>
      </c>
      <c r="J40" s="26"/>
      <c r="K40" s="26" t="s">
        <v>31</v>
      </c>
      <c r="L40" s="26"/>
      <c r="M40" s="26" t="s">
        <v>32</v>
      </c>
      <c r="N40" s="26"/>
      <c r="O40" s="26" t="s">
        <v>33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8" customFormat="1" x14ac:dyDescent="0.3"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8" customFormat="1" x14ac:dyDescent="0.3">
      <c r="C42" s="25" t="s">
        <v>9</v>
      </c>
      <c r="E42" s="27">
        <v>6403178.6399999997</v>
      </c>
      <c r="G42" s="27">
        <v>3135195.85</v>
      </c>
      <c r="H42" s="52"/>
      <c r="I42" s="51">
        <v>1350341.65</v>
      </c>
      <c r="K42" s="27">
        <v>916346.91</v>
      </c>
      <c r="M42" s="27">
        <f>5516938.5+122580.02</f>
        <v>5639518.5199999996</v>
      </c>
      <c r="O42" s="27">
        <f>SUM(E42,G42,I42,K42,M42)</f>
        <v>17444581.57</v>
      </c>
      <c r="Q42" s="32"/>
      <c r="R42" s="32"/>
      <c r="S42" s="55"/>
      <c r="T42" s="32"/>
      <c r="U42" s="32"/>
      <c r="V42" s="32"/>
      <c r="W42" s="32"/>
      <c r="X42" s="32"/>
      <c r="Y42" s="32"/>
      <c r="Z42" s="32"/>
    </row>
    <row r="43" spans="1:26" s="8" customFormat="1" x14ac:dyDescent="0.3">
      <c r="C43" s="26" t="s">
        <v>36</v>
      </c>
      <c r="D43" s="26"/>
      <c r="E43" s="26" t="s">
        <v>29</v>
      </c>
      <c r="F43" s="26"/>
      <c r="G43" s="26" t="s">
        <v>30</v>
      </c>
      <c r="H43" s="26"/>
      <c r="I43" s="26" t="s">
        <v>47</v>
      </c>
      <c r="J43" s="26"/>
      <c r="K43" s="26" t="s">
        <v>31</v>
      </c>
      <c r="L43" s="26"/>
      <c r="M43" s="26" t="s">
        <v>32</v>
      </c>
      <c r="N43" s="26"/>
      <c r="O43" s="26" t="s">
        <v>33</v>
      </c>
      <c r="P43" s="26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8" customFormat="1" x14ac:dyDescent="0.3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8" customFormat="1" x14ac:dyDescent="0.3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8" customFormat="1" ht="18" x14ac:dyDescent="0.35">
      <c r="A46" s="35"/>
      <c r="B46" s="48" t="s">
        <v>37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2"/>
      <c r="W46" s="32"/>
      <c r="X46" s="32"/>
      <c r="Y46" s="32"/>
      <c r="Z46" s="32"/>
    </row>
    <row r="47" spans="1:26" s="8" customFormat="1" x14ac:dyDescent="0.3">
      <c r="A47" s="35"/>
      <c r="B47" s="35"/>
      <c r="C47" s="54" t="s">
        <v>53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2"/>
      <c r="W47" s="32"/>
      <c r="X47" s="32"/>
      <c r="Y47" s="32"/>
      <c r="Z47" s="32"/>
    </row>
    <row r="48" spans="1:26" s="8" customFormat="1" x14ac:dyDescent="0.3">
      <c r="A48" s="35"/>
      <c r="B48" s="35"/>
      <c r="C48" s="35" t="s">
        <v>38</v>
      </c>
      <c r="D48" s="35"/>
      <c r="E48" s="35"/>
      <c r="F48" s="35"/>
      <c r="G48" s="35"/>
      <c r="H48" s="35"/>
      <c r="I48" s="35"/>
      <c r="J48" s="35"/>
      <c r="K48" s="35"/>
      <c r="L48" s="35"/>
      <c r="M48" s="53"/>
      <c r="N48" s="35"/>
      <c r="O48" s="35"/>
      <c r="P48" s="35"/>
      <c r="Q48" s="35"/>
      <c r="R48" s="35"/>
      <c r="S48" s="35"/>
      <c r="T48" s="35"/>
      <c r="U48" s="35"/>
      <c r="V48" s="32"/>
      <c r="W48" s="32"/>
      <c r="X48" s="32"/>
      <c r="Y48" s="32"/>
      <c r="Z48" s="32"/>
    </row>
    <row r="49" spans="1:26" s="8" customFormat="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2"/>
      <c r="W49" s="32"/>
      <c r="X49" s="32"/>
      <c r="Y49" s="32"/>
      <c r="Z49" s="32"/>
    </row>
    <row r="50" spans="1:26" s="8" customFormat="1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2"/>
      <c r="W50" s="32"/>
      <c r="X50" s="32"/>
      <c r="Y50" s="32"/>
      <c r="Z50" s="32"/>
    </row>
    <row r="51" spans="1:26" s="8" customFormat="1" x14ac:dyDescent="0.3">
      <c r="A51" s="49"/>
      <c r="B51" s="49"/>
      <c r="C51" s="25" t="s">
        <v>10</v>
      </c>
      <c r="D51" s="49"/>
      <c r="E51" s="21" t="s">
        <v>48</v>
      </c>
      <c r="F51" s="49"/>
      <c r="G51" s="27">
        <v>0</v>
      </c>
      <c r="H51" s="51"/>
      <c r="I51" s="51"/>
      <c r="J51" s="49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2"/>
      <c r="W51" s="32"/>
      <c r="X51" s="32"/>
      <c r="Y51" s="32"/>
      <c r="Z51" s="32"/>
    </row>
    <row r="52" spans="1:26" s="8" customFormat="1" ht="28.8" x14ac:dyDescent="0.3">
      <c r="C52" s="26" t="s">
        <v>28</v>
      </c>
      <c r="D52" s="26"/>
      <c r="E52" s="28" t="s">
        <v>39</v>
      </c>
      <c r="F52" s="26"/>
      <c r="G52" s="28" t="s">
        <v>40</v>
      </c>
      <c r="H52" s="28"/>
      <c r="I52" s="28"/>
      <c r="J52" s="26"/>
      <c r="K52" s="46"/>
      <c r="L52" s="46"/>
      <c r="M52" s="46"/>
      <c r="N52" s="46"/>
      <c r="O52" s="46"/>
      <c r="P52" s="46"/>
      <c r="Q52" s="32"/>
      <c r="R52" s="32"/>
      <c r="S52" s="32"/>
      <c r="T52" s="32"/>
      <c r="U52" s="32"/>
      <c r="V52" s="32"/>
      <c r="W52" s="32"/>
      <c r="X52" s="32"/>
    </row>
    <row r="53" spans="1:26" s="8" customFormat="1" x14ac:dyDescent="0.3"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6" s="8" customFormat="1" x14ac:dyDescent="0.3">
      <c r="C54" s="26"/>
      <c r="D54" s="26"/>
      <c r="E54" s="26"/>
      <c r="F54" s="26"/>
      <c r="G54" s="26"/>
      <c r="H54" s="26"/>
      <c r="I54" s="26"/>
      <c r="J54" s="26"/>
      <c r="K54" s="46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6" s="8" customFormat="1" x14ac:dyDescent="0.3">
      <c r="C55" s="25" t="s">
        <v>9</v>
      </c>
      <c r="D55" s="26"/>
      <c r="E55" s="21">
        <v>0</v>
      </c>
      <c r="F55" s="26"/>
      <c r="G55" s="27">
        <v>0</v>
      </c>
      <c r="H55" s="51"/>
      <c r="I55" s="51"/>
      <c r="J55" s="26"/>
      <c r="K55" s="46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6" s="8" customFormat="1" ht="28.8" x14ac:dyDescent="0.3">
      <c r="C56" s="26" t="s">
        <v>34</v>
      </c>
      <c r="D56" s="26"/>
      <c r="E56" s="28" t="s">
        <v>39</v>
      </c>
      <c r="F56" s="26"/>
      <c r="G56" s="28" t="s">
        <v>40</v>
      </c>
      <c r="H56" s="28"/>
      <c r="I56" s="28"/>
      <c r="J56" s="26"/>
      <c r="K56" s="46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6" s="8" customFormat="1" x14ac:dyDescent="0.3">
      <c r="C57" s="26"/>
      <c r="D57" s="26"/>
      <c r="E57" s="26"/>
      <c r="F57" s="26"/>
      <c r="G57" s="26"/>
      <c r="H57" s="26"/>
      <c r="I57" s="26"/>
      <c r="J57" s="26"/>
      <c r="K57" s="46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6" s="8" customFormat="1" x14ac:dyDescent="0.3">
      <c r="C58" s="26"/>
      <c r="D58" s="26"/>
      <c r="E58" s="26"/>
      <c r="F58" s="26"/>
      <c r="G58" s="26"/>
      <c r="H58" s="26"/>
      <c r="I58" s="26"/>
      <c r="J58" s="26"/>
      <c r="K58" s="46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6" s="8" customFormat="1" x14ac:dyDescent="0.3">
      <c r="C59" s="25" t="s">
        <v>10</v>
      </c>
      <c r="D59" s="26"/>
      <c r="E59" s="21">
        <v>0</v>
      </c>
      <c r="F59" s="26"/>
      <c r="G59" s="27">
        <v>0</v>
      </c>
      <c r="H59" s="51"/>
      <c r="I59" s="51"/>
      <c r="J59" s="26"/>
      <c r="K59" s="46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6" s="8" customFormat="1" ht="28.8" x14ac:dyDescent="0.3">
      <c r="C60" s="26" t="s">
        <v>35</v>
      </c>
      <c r="D60" s="26"/>
      <c r="E60" s="28" t="s">
        <v>39</v>
      </c>
      <c r="F60" s="26"/>
      <c r="G60" s="28" t="s">
        <v>40</v>
      </c>
      <c r="H60" s="28"/>
      <c r="I60" s="28"/>
      <c r="J60" s="26"/>
      <c r="K60" s="46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6" s="8" customFormat="1" x14ac:dyDescent="0.3">
      <c r="C61" s="26"/>
      <c r="D61" s="26"/>
      <c r="E61" s="26"/>
      <c r="F61" s="26"/>
      <c r="G61" s="26"/>
      <c r="H61" s="26"/>
      <c r="I61" s="26"/>
      <c r="J61" s="26"/>
      <c r="K61" s="46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6" s="8" customFormat="1" x14ac:dyDescent="0.3">
      <c r="C62" s="26"/>
      <c r="D62" s="26"/>
      <c r="E62" s="26"/>
      <c r="F62" s="26"/>
      <c r="G62" s="26"/>
      <c r="H62" s="26"/>
      <c r="I62" s="26"/>
      <c r="J62" s="26"/>
      <c r="K62" s="46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6" s="8" customFormat="1" x14ac:dyDescent="0.3">
      <c r="C63" s="25" t="s">
        <v>9</v>
      </c>
      <c r="D63" s="26"/>
      <c r="E63" s="21">
        <v>0</v>
      </c>
      <c r="F63" s="26"/>
      <c r="G63" s="27">
        <v>0</v>
      </c>
      <c r="H63" s="51"/>
      <c r="I63" s="51"/>
      <c r="J63" s="26"/>
      <c r="K63" s="46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6" s="8" customFormat="1" ht="28.8" x14ac:dyDescent="0.3">
      <c r="C64" s="26" t="s">
        <v>36</v>
      </c>
      <c r="D64" s="26"/>
      <c r="E64" s="28" t="s">
        <v>39</v>
      </c>
      <c r="F64" s="26"/>
      <c r="G64" s="28" t="s">
        <v>40</v>
      </c>
      <c r="H64" s="28"/>
      <c r="I64" s="28"/>
      <c r="J64" s="26"/>
      <c r="K64" s="46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36" s="8" customFormat="1" x14ac:dyDescent="0.3">
      <c r="C65" s="26"/>
      <c r="D65" s="26"/>
      <c r="E65" s="26"/>
      <c r="F65" s="26"/>
      <c r="G65" s="26"/>
      <c r="H65" s="26"/>
      <c r="I65" s="26"/>
      <c r="J65" s="26"/>
      <c r="K65" s="46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36" s="8" customFormat="1" x14ac:dyDescent="0.3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36" s="8" customFormat="1" ht="18" x14ac:dyDescent="0.35">
      <c r="A67" s="35"/>
      <c r="B67" s="48" t="s">
        <v>41</v>
      </c>
      <c r="C67" s="35"/>
      <c r="D67" s="35"/>
      <c r="E67" s="35"/>
      <c r="F67" s="35"/>
      <c r="G67" s="35"/>
      <c r="H67" s="35"/>
      <c r="I67" s="35"/>
      <c r="J67" s="35"/>
      <c r="K67" s="35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36" s="8" customFormat="1" x14ac:dyDescent="0.3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36" s="8" customFormat="1" x14ac:dyDescent="0.3">
      <c r="A69" s="35"/>
      <c r="B69" s="35"/>
      <c r="C69" s="35" t="s">
        <v>42</v>
      </c>
      <c r="D69" s="35"/>
      <c r="E69" s="35"/>
      <c r="F69" s="35"/>
      <c r="G69" s="35"/>
      <c r="H69" s="35"/>
      <c r="I69" s="35"/>
      <c r="J69" s="35"/>
      <c r="K69" s="35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36" s="8" customFormat="1" x14ac:dyDescent="0.3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36" s="8" customFormat="1" x14ac:dyDescent="0.3">
      <c r="C71" s="26"/>
      <c r="E71" s="26"/>
      <c r="G71" s="26"/>
      <c r="I71" s="26"/>
      <c r="K71" s="26"/>
      <c r="M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1:36" s="8" customFormat="1" x14ac:dyDescent="0.3">
      <c r="C72" s="25" t="s">
        <v>13</v>
      </c>
      <c r="E72" s="27">
        <v>8920100.4000000004</v>
      </c>
      <c r="G72" s="25" t="s">
        <v>12</v>
      </c>
      <c r="I72" s="27">
        <v>8009046.96</v>
      </c>
      <c r="K72" s="25" t="s">
        <v>11</v>
      </c>
      <c r="M72" s="27">
        <v>8409779.5399999991</v>
      </c>
      <c r="O72" s="25" t="s">
        <v>2</v>
      </c>
      <c r="P72" s="26"/>
      <c r="Q72" s="27">
        <v>7357165.4800000004</v>
      </c>
      <c r="R72" s="26"/>
      <c r="S72" s="25" t="s">
        <v>10</v>
      </c>
      <c r="T72" s="26"/>
      <c r="U72" s="27">
        <v>7242792.5999999996</v>
      </c>
      <c r="V72" s="26"/>
      <c r="W72" s="25" t="s">
        <v>9</v>
      </c>
      <c r="X72" s="26"/>
      <c r="Y72" s="56">
        <v>8274238.25</v>
      </c>
      <c r="Z72" s="26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1:36" s="8" customFormat="1" ht="28.8" x14ac:dyDescent="0.3">
      <c r="C73" s="26" t="s">
        <v>28</v>
      </c>
      <c r="E73" s="28" t="s">
        <v>43</v>
      </c>
      <c r="G73" s="26" t="s">
        <v>34</v>
      </c>
      <c r="I73" s="28" t="s">
        <v>43</v>
      </c>
      <c r="K73" s="26" t="s">
        <v>34</v>
      </c>
      <c r="M73" s="28" t="s">
        <v>43</v>
      </c>
      <c r="O73" s="26" t="s">
        <v>34</v>
      </c>
      <c r="P73" s="26"/>
      <c r="Q73" s="28" t="s">
        <v>43</v>
      </c>
      <c r="R73" s="26"/>
      <c r="S73" s="26" t="s">
        <v>34</v>
      </c>
      <c r="T73" s="26"/>
      <c r="U73" s="28" t="s">
        <v>43</v>
      </c>
      <c r="V73" s="26"/>
      <c r="W73" s="26" t="s">
        <v>34</v>
      </c>
      <c r="X73" s="26"/>
      <c r="Y73" s="26" t="s">
        <v>43</v>
      </c>
      <c r="Z73" s="26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1:36" s="8" customFormat="1" x14ac:dyDescent="0.3">
      <c r="C74" s="26"/>
      <c r="E74" s="26"/>
      <c r="G74" s="26"/>
      <c r="I74" s="26"/>
      <c r="K74" s="26"/>
      <c r="M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1:36" s="8" customFormat="1" x14ac:dyDescent="0.3">
      <c r="C75" s="26"/>
      <c r="E75" s="26"/>
      <c r="G75" s="26"/>
      <c r="I75" s="26"/>
      <c r="K75" s="26"/>
      <c r="M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1:36" s="8" customFormat="1" x14ac:dyDescent="0.3">
      <c r="C76" s="26"/>
      <c r="E76" s="26"/>
      <c r="G76" s="26"/>
      <c r="I76" s="26"/>
      <c r="K76" s="26"/>
      <c r="M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1:36" s="8" customFormat="1" x14ac:dyDescent="0.3">
      <c r="C77" s="25" t="s">
        <v>13</v>
      </c>
      <c r="E77" s="27">
        <v>7824773.9800000004</v>
      </c>
      <c r="G77" s="25" t="s">
        <v>12</v>
      </c>
      <c r="I77" s="27">
        <v>9207181.8000000007</v>
      </c>
      <c r="K77" s="25" t="s">
        <v>11</v>
      </c>
      <c r="M77" s="27">
        <v>8411393.8699999992</v>
      </c>
      <c r="O77" s="25" t="s">
        <v>2</v>
      </c>
      <c r="P77" s="26"/>
      <c r="Q77" s="27">
        <v>8744123.8300000001</v>
      </c>
      <c r="R77" s="26"/>
      <c r="S77" s="25" t="s">
        <v>10</v>
      </c>
      <c r="T77" s="26"/>
      <c r="U77" s="27">
        <v>8511247.5600000005</v>
      </c>
      <c r="V77" s="26"/>
      <c r="W77" s="25" t="s">
        <v>9</v>
      </c>
      <c r="X77" s="26"/>
      <c r="Y77" s="56">
        <v>7383250.1900000004</v>
      </c>
      <c r="Z77" s="26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1:36" s="8" customFormat="1" ht="57.6" x14ac:dyDescent="0.3">
      <c r="C78" s="28" t="s">
        <v>44</v>
      </c>
      <c r="E78" s="28" t="s">
        <v>43</v>
      </c>
      <c r="G78" s="28" t="s">
        <v>45</v>
      </c>
      <c r="I78" s="28" t="s">
        <v>43</v>
      </c>
      <c r="K78" s="28" t="s">
        <v>45</v>
      </c>
      <c r="M78" s="28" t="s">
        <v>43</v>
      </c>
      <c r="O78" s="28" t="s">
        <v>45</v>
      </c>
      <c r="P78" s="26"/>
      <c r="Q78" s="28" t="s">
        <v>43</v>
      </c>
      <c r="R78" s="26"/>
      <c r="S78" s="28" t="s">
        <v>45</v>
      </c>
      <c r="T78" s="26"/>
      <c r="U78" s="28" t="s">
        <v>43</v>
      </c>
      <c r="V78" s="26"/>
      <c r="W78" s="28" t="s">
        <v>45</v>
      </c>
      <c r="X78" s="26"/>
      <c r="Y78" s="28" t="s">
        <v>43</v>
      </c>
      <c r="Z78" s="26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6" s="8" customFormat="1" x14ac:dyDescent="0.3">
      <c r="K79" s="26"/>
      <c r="M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36" s="8" customFormat="1" x14ac:dyDescent="0.3">
      <c r="A80" s="32"/>
      <c r="B80" s="32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</sheetData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QXAXS7VD5RUN-1176138465-48930</_dlc_DocId>
    <_dlc_DocIdUrl xmlns="1fb3335c-30d7-4bba-904e-f5536abc823a">
      <Url>http://intranet/s/finance/_layouts/15/DocIdRedir.aspx?ID=QXAXS7VD5RUN-1176138465-48930</Url>
      <Description>QXAXS7VD5RUN-1176138465-48930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498F9-0BF8-40BA-A2B0-597FB2C476C5}">
  <ds:schemaRefs>
    <ds:schemaRef ds:uri="http://purl.org/dc/terms/"/>
    <ds:schemaRef ds:uri="8609ce63-d02d-43da-b3f8-4545fdb1b45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fb3335c-30d7-4bba-904e-f5536abc823a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Joseph Keough</cp:lastModifiedBy>
  <cp:lastPrinted>2020-09-09T20:51:38Z</cp:lastPrinted>
  <dcterms:created xsi:type="dcterms:W3CDTF">2020-04-08T14:34:01Z</dcterms:created>
  <dcterms:modified xsi:type="dcterms:W3CDTF">2020-09-10T12:59:32Z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fb70ae37-c391-46f6-b100-61d93d2ae8b4</vt:lpwstr>
  </property>
</Properties>
</file>